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875" windowHeight="8220" activeTab="1"/>
  </bookViews>
  <sheets>
    <sheet name="план-факт2012" sheetId="1" r:id="rId1"/>
    <sheet name="отчет 2012" sheetId="2" r:id="rId2"/>
  </sheets>
  <calcPr calcId="145621" refMode="R1C1"/>
</workbook>
</file>

<file path=xl/calcChain.xml><?xml version="1.0" encoding="utf-8"?>
<calcChain xmlns="http://schemas.openxmlformats.org/spreadsheetml/2006/main">
  <c r="G23" i="2" l="1"/>
  <c r="K21" i="2"/>
  <c r="K14" i="2"/>
  <c r="K10" i="2"/>
  <c r="K9" i="2"/>
  <c r="I14" i="2"/>
  <c r="I10" i="2"/>
  <c r="I9" i="2"/>
  <c r="K11" i="2"/>
  <c r="K12" i="2"/>
  <c r="K13" i="2"/>
  <c r="K15" i="2"/>
  <c r="K16" i="2"/>
  <c r="K17" i="2"/>
  <c r="K18" i="2"/>
  <c r="K19" i="2"/>
  <c r="K20" i="2"/>
  <c r="J14" i="2"/>
  <c r="J10" i="2"/>
  <c r="G26" i="2" l="1"/>
  <c r="I20" i="2"/>
  <c r="I19" i="2"/>
  <c r="I18" i="2"/>
  <c r="I17" i="2"/>
  <c r="I16" i="2"/>
  <c r="I15" i="2"/>
  <c r="I13" i="2"/>
  <c r="I12" i="2"/>
  <c r="I11" i="2"/>
  <c r="H21" i="2"/>
  <c r="F21" i="2"/>
  <c r="G21" i="2"/>
  <c r="H22" i="2" l="1"/>
  <c r="G24" i="2"/>
  <c r="J21" i="2"/>
  <c r="I21" i="2"/>
  <c r="G25" i="2" s="1"/>
  <c r="H27" i="2" s="1"/>
  <c r="D21" i="2"/>
  <c r="C21" i="2"/>
  <c r="E21" i="2" l="1"/>
  <c r="I28" i="2" l="1"/>
  <c r="F32" i="1"/>
  <c r="E32" i="1"/>
  <c r="C31" i="1"/>
  <c r="E31" i="1" s="1"/>
  <c r="F30" i="1"/>
  <c r="C30" i="1"/>
  <c r="E30" i="1" s="1"/>
  <c r="C29" i="1"/>
  <c r="E29" i="1" s="1"/>
  <c r="C28" i="1"/>
  <c r="E28" i="1" s="1"/>
  <c r="C27" i="1"/>
  <c r="E27" i="1" s="1"/>
  <c r="C26" i="1"/>
  <c r="E26" i="1" s="1"/>
  <c r="C23" i="1"/>
  <c r="C24" i="1" s="1"/>
  <c r="E24" i="1" s="1"/>
  <c r="E22" i="1"/>
  <c r="F21" i="1"/>
  <c r="F24" i="1" s="1"/>
  <c r="E21" i="1"/>
  <c r="C19" i="1"/>
  <c r="E19" i="1" s="1"/>
  <c r="E18" i="1"/>
  <c r="F17" i="1"/>
  <c r="F19" i="1" s="1"/>
  <c r="E17" i="1"/>
  <c r="C15" i="1"/>
  <c r="E15" i="1" s="1"/>
  <c r="E14" i="1"/>
  <c r="E13" i="1"/>
  <c r="F12" i="1"/>
  <c r="F15" i="1" s="1"/>
  <c r="E12" i="1"/>
  <c r="C10" i="1"/>
  <c r="E10" i="1" s="1"/>
  <c r="F9" i="1"/>
  <c r="E9" i="1"/>
  <c r="F8" i="1"/>
  <c r="E8" i="1"/>
  <c r="E7" i="1"/>
  <c r="F6" i="1"/>
  <c r="E6" i="1"/>
  <c r="F10" i="1" l="1"/>
  <c r="F34" i="1" s="1"/>
  <c r="F33" i="1"/>
  <c r="E23" i="1"/>
  <c r="C33" i="1"/>
  <c r="E33" i="1" s="1"/>
  <c r="C34" i="1" l="1"/>
  <c r="E34" i="1" l="1"/>
</calcChain>
</file>

<file path=xl/comments1.xml><?xml version="1.0" encoding="utf-8"?>
<comments xmlns="http://schemas.openxmlformats.org/spreadsheetml/2006/main">
  <authors>
    <author>1</author>
  </authors>
  <commentList>
    <comment ref="D15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НОВОСЕЛОВ 4КВ. С УЧЕТОМ РК, ПФ</t>
        </r>
      </text>
    </comment>
  </commentList>
</comments>
</file>

<file path=xl/sharedStrings.xml><?xml version="1.0" encoding="utf-8"?>
<sst xmlns="http://schemas.openxmlformats.org/spreadsheetml/2006/main" count="95" uniqueCount="74">
  <si>
    <t xml:space="preserve">Расчет </t>
  </si>
  <si>
    <t>предложений по обслуживанию мжд №16 по ул.Фрунзе</t>
  </si>
  <si>
    <t xml:space="preserve">на 2012год </t>
  </si>
  <si>
    <t>№ п/п</t>
  </si>
  <si>
    <t>Вид работ</t>
  </si>
  <si>
    <t>Ориент.стоимость, рублей</t>
  </si>
  <si>
    <t>Вид обслуживания</t>
  </si>
  <si>
    <t>расчет на 1 кв.м в месяц</t>
  </si>
  <si>
    <t>факт</t>
  </si>
  <si>
    <t>Сантехнические работы</t>
  </si>
  <si>
    <t>Запуск отопления (ревизия,опрессовка,испытание) СО  при необходимости замена. ремонт)</t>
  </si>
  <si>
    <t>то</t>
  </si>
  <si>
    <t>Ревизия арматуры ХВС, ГВС в тех.подвале (при необходимости замена)</t>
  </si>
  <si>
    <t>Смена вентилей ХВС, ГВС в квартирах по заявкам</t>
  </si>
  <si>
    <t>Работы по ремонту элеваторного узла</t>
  </si>
  <si>
    <t>тр</t>
  </si>
  <si>
    <t>Итого</t>
  </si>
  <si>
    <t>Электротехнические работы</t>
  </si>
  <si>
    <t>Монтаж электроснабжения в техподвале.</t>
  </si>
  <si>
    <t>Замена лампочек</t>
  </si>
  <si>
    <t>Ревизия электрооборудования 1 раз</t>
  </si>
  <si>
    <t>Общестроительные работы</t>
  </si>
  <si>
    <t>Замена тамбурной двери с блоком</t>
  </si>
  <si>
    <t>Проверка вентканалов</t>
  </si>
  <si>
    <t>Благоустройство  и санитарное содержание</t>
  </si>
  <si>
    <t>Уборка придомовой территории</t>
  </si>
  <si>
    <t>Работы по благоустройству</t>
  </si>
  <si>
    <t>Эксплуатация мусоропровода</t>
  </si>
  <si>
    <t>Прочие работы, услуги</t>
  </si>
  <si>
    <t>Оплата управляющей компании</t>
  </si>
  <si>
    <t>Оплата председателю совета дома</t>
  </si>
  <si>
    <t>Оплата заместителю председателя совета дома</t>
  </si>
  <si>
    <t xml:space="preserve">АДС </t>
  </si>
  <si>
    <t>услуги по изготовлению платежных счетов</t>
  </si>
  <si>
    <t>услуги по ведению паспортного учёта</t>
  </si>
  <si>
    <t>Аварийные (непредвиденные работы)</t>
  </si>
  <si>
    <t>Всего расходов</t>
  </si>
  <si>
    <t>Отчет</t>
  </si>
  <si>
    <t>финансового состояния</t>
  </si>
  <si>
    <t>дома №16 по ул. Фрунзе</t>
  </si>
  <si>
    <t>за 2012 год</t>
  </si>
  <si>
    <t>Сальдо на 01.01.2012 по оплате</t>
  </si>
  <si>
    <t>Сальдо на 01.01.2012 по поставщикам</t>
  </si>
  <si>
    <t>услуга</t>
  </si>
  <si>
    <t>№ строки</t>
  </si>
  <si>
    <t>Выставлено поставщиками услуг актов на сумму</t>
  </si>
  <si>
    <t>Принято услуг от  поставщиков  на сумму</t>
  </si>
  <si>
    <t>Начислено по платежкам с разбивкой по услугам</t>
  </si>
  <si>
    <t>Начислено по платежкам  АНО КРЦ</t>
  </si>
  <si>
    <t>оплачено населением</t>
  </si>
  <si>
    <t>оплачено населением АНО КРЦ</t>
  </si>
  <si>
    <t>сальдо предъявлено-начислено (АНО КРЦ)</t>
  </si>
  <si>
    <t>Содержание ОИМД</t>
  </si>
  <si>
    <t xml:space="preserve">Гор.вода </t>
  </si>
  <si>
    <t>Водоотведение</t>
  </si>
  <si>
    <t>Водоснабжение</t>
  </si>
  <si>
    <t>Вывоз мусора</t>
  </si>
  <si>
    <t>Отопление</t>
  </si>
  <si>
    <t>ТО домофона</t>
  </si>
  <si>
    <t>лифт</t>
  </si>
  <si>
    <t>Антенна</t>
  </si>
  <si>
    <t xml:space="preserve">электроэнергия </t>
  </si>
  <si>
    <t>комис. Сбор</t>
  </si>
  <si>
    <t>Пени</t>
  </si>
  <si>
    <t>Всего</t>
  </si>
  <si>
    <t>Задолженность  жителей по оплате за 2012год (АНО КРЦ)</t>
  </si>
  <si>
    <t>Задолженность жителей по предоставленным услугам на 01.01.2013год</t>
  </si>
  <si>
    <t>Дополнительный доход от договора с ОАО "Ростелеком"</t>
  </si>
  <si>
    <t>Задолженность жителей по предоставленным услугам на 01.01.2013год с учётом дохода</t>
  </si>
  <si>
    <t>Генеральный директор ООО "УК"Перспектива"</t>
  </si>
  <si>
    <t>Тягина Л.В.</t>
  </si>
  <si>
    <t>сальдо предъявлено-начислено (гр,4-гр.5)</t>
  </si>
  <si>
    <r>
      <rPr>
        <sz val="10"/>
        <rFont val="Arial Cyr"/>
        <charset val="204"/>
      </rPr>
      <t>Задолженность жителей с учетом АНО КРЦ</t>
    </r>
    <r>
      <rPr>
        <sz val="11"/>
        <rFont val="Arial Cyr"/>
        <charset val="204"/>
      </rPr>
      <t xml:space="preserve"> </t>
    </r>
    <r>
      <rPr>
        <sz val="8"/>
        <rFont val="Arial Cyr"/>
        <charset val="204"/>
      </rPr>
      <t>(гр.5+гр.6-гр.7-гр.8)</t>
    </r>
  </si>
  <si>
    <t>Задолженность  жителей по оплате (гр.5-гр.7) за 2012год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</si>
</sst>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color indexed="63"/>
      <name val="Arial"/>
      <family val="2"/>
      <charset val="204"/>
    </font>
    <font>
      <i/>
      <sz val="8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2" applyFont="1" applyAlignment="1">
      <alignment horizontal="right"/>
    </xf>
    <xf numFmtId="0" fontId="2" fillId="0" borderId="0" xfId="2"/>
    <xf numFmtId="0" fontId="3" fillId="0" borderId="0" xfId="2" applyFont="1" applyAlignment="1">
      <alignment horizontal="left"/>
    </xf>
    <xf numFmtId="0" fontId="2" fillId="0" borderId="0" xfId="2" applyFont="1" applyFill="1" applyBorder="1"/>
    <xf numFmtId="0" fontId="0" fillId="0" borderId="1" xfId="0" applyBorder="1"/>
    <xf numFmtId="0" fontId="2" fillId="0" borderId="2" xfId="2" applyBorder="1"/>
    <xf numFmtId="0" fontId="2" fillId="0" borderId="2" xfId="2" applyFont="1" applyBorder="1" applyAlignment="1">
      <alignment wrapText="1"/>
    </xf>
    <xf numFmtId="0" fontId="2" fillId="0" borderId="2" xfId="2" applyBorder="1" applyAlignment="1">
      <alignment wrapText="1"/>
    </xf>
    <xf numFmtId="0" fontId="2" fillId="0" borderId="3" xfId="2" applyFont="1" applyBorder="1" applyAlignment="1">
      <alignment wrapText="1"/>
    </xf>
    <xf numFmtId="0" fontId="2" fillId="2" borderId="4" xfId="2" applyFont="1" applyFill="1" applyBorder="1" applyAlignment="1">
      <alignment wrapText="1"/>
    </xf>
    <xf numFmtId="0" fontId="0" fillId="0" borderId="5" xfId="0" applyBorder="1"/>
    <xf numFmtId="0" fontId="0" fillId="2" borderId="8" xfId="0" applyFill="1" applyBorder="1"/>
    <xf numFmtId="0" fontId="0" fillId="0" borderId="9" xfId="0" applyBorder="1"/>
    <xf numFmtId="0" fontId="0" fillId="3" borderId="10" xfId="0" applyFill="1" applyBorder="1" applyAlignment="1">
      <alignment horizontal="left" vertical="justify" wrapText="1"/>
    </xf>
    <xf numFmtId="3" fontId="2" fillId="3" borderId="10" xfId="2" applyNumberFormat="1" applyFill="1" applyBorder="1" applyAlignment="1">
      <alignment horizontal="center" vertical="justify" wrapText="1"/>
    </xf>
    <xf numFmtId="0" fontId="2" fillId="3" borderId="10" xfId="2" applyFill="1" applyBorder="1" applyAlignment="1">
      <alignment horizontal="center" vertical="justify"/>
    </xf>
    <xf numFmtId="2" fontId="2" fillId="3" borderId="11" xfId="2" applyNumberFormat="1" applyFont="1" applyFill="1" applyBorder="1" applyAlignment="1">
      <alignment horizontal="center" vertical="justify"/>
    </xf>
    <xf numFmtId="0" fontId="0" fillId="3" borderId="12" xfId="0" applyFill="1" applyBorder="1" applyAlignment="1">
      <alignment horizontal="left" vertical="justify" wrapText="1"/>
    </xf>
    <xf numFmtId="3" fontId="2" fillId="3" borderId="12" xfId="2" applyNumberFormat="1" applyFill="1" applyBorder="1" applyAlignment="1">
      <alignment horizontal="center" vertical="justify" wrapText="1"/>
    </xf>
    <xf numFmtId="0" fontId="2" fillId="3" borderId="12" xfId="2" applyFill="1" applyBorder="1" applyAlignment="1">
      <alignment horizontal="center" vertical="justify"/>
    </xf>
    <xf numFmtId="2" fontId="2" fillId="3" borderId="13" xfId="2" applyNumberFormat="1" applyFont="1" applyFill="1" applyBorder="1" applyAlignment="1">
      <alignment horizontal="center" vertical="justify"/>
    </xf>
    <xf numFmtId="0" fontId="2" fillId="3" borderId="12" xfId="2" applyFont="1" applyFill="1" applyBorder="1" applyAlignment="1">
      <alignment horizontal="left" vertical="justify" wrapText="1"/>
    </xf>
    <xf numFmtId="0" fontId="4" fillId="0" borderId="12" xfId="2" applyFont="1" applyBorder="1" applyAlignment="1">
      <alignment wrapText="1"/>
    </xf>
    <xf numFmtId="164" fontId="4" fillId="0" borderId="12" xfId="3" applyNumberFormat="1" applyFont="1" applyBorder="1" applyAlignment="1">
      <alignment horizontal="center" wrapText="1"/>
    </xf>
    <xf numFmtId="0" fontId="4" fillId="0" borderId="12" xfId="2" applyFont="1" applyBorder="1" applyAlignment="1">
      <alignment horizontal="center" wrapText="1"/>
    </xf>
    <xf numFmtId="0" fontId="0" fillId="0" borderId="14" xfId="2" applyFont="1" applyBorder="1"/>
    <xf numFmtId="3" fontId="2" fillId="0" borderId="14" xfId="2" applyNumberFormat="1" applyFont="1" applyBorder="1" applyAlignment="1">
      <alignment horizontal="center" wrapText="1"/>
    </xf>
    <xf numFmtId="0" fontId="2" fillId="0" borderId="14" xfId="2" applyBorder="1" applyAlignment="1">
      <alignment wrapText="1"/>
    </xf>
    <xf numFmtId="2" fontId="2" fillId="3" borderId="15" xfId="2" applyNumberFormat="1" applyFont="1" applyFill="1" applyBorder="1" applyAlignment="1">
      <alignment horizontal="center" vertical="justify"/>
    </xf>
    <xf numFmtId="0" fontId="0" fillId="4" borderId="8" xfId="0" applyFill="1" applyBorder="1"/>
    <xf numFmtId="0" fontId="4" fillId="0" borderId="10" xfId="2" applyFont="1" applyBorder="1" applyAlignment="1">
      <alignment wrapText="1"/>
    </xf>
    <xf numFmtId="164" fontId="4" fillId="0" borderId="10" xfId="3" applyNumberFormat="1" applyFont="1" applyBorder="1" applyAlignment="1">
      <alignment horizontal="center" wrapText="1"/>
    </xf>
    <xf numFmtId="0" fontId="4" fillId="0" borderId="10" xfId="2" applyFont="1" applyBorder="1" applyAlignment="1">
      <alignment horizontal="center" wrapText="1"/>
    </xf>
    <xf numFmtId="2" fontId="2" fillId="3" borderId="11" xfId="2" applyNumberFormat="1" applyFont="1" applyFill="1" applyBorder="1" applyAlignment="1">
      <alignment horizontal="center" vertical="center"/>
    </xf>
    <xf numFmtId="0" fontId="2" fillId="3" borderId="12" xfId="2" applyFill="1" applyBorder="1" applyAlignment="1">
      <alignment horizontal="left" vertical="justify" wrapText="1"/>
    </xf>
    <xf numFmtId="3" fontId="2" fillId="3" borderId="12" xfId="2" applyNumberFormat="1" applyFill="1" applyBorder="1" applyAlignment="1">
      <alignment horizontal="center" vertical="justify"/>
    </xf>
    <xf numFmtId="0" fontId="2" fillId="0" borderId="12" xfId="2" applyFont="1" applyBorder="1" applyAlignment="1">
      <alignment horizontal="left" vertical="justify" wrapText="1"/>
    </xf>
    <xf numFmtId="3" fontId="2" fillId="0" borderId="12" xfId="2" applyNumberFormat="1" applyBorder="1" applyAlignment="1">
      <alignment horizontal="center" vertical="center"/>
    </xf>
    <xf numFmtId="0" fontId="0" fillId="0" borderId="12" xfId="2" applyFont="1" applyBorder="1"/>
    <xf numFmtId="3" fontId="2" fillId="0" borderId="12" xfId="2" applyNumberFormat="1" applyFont="1" applyBorder="1" applyAlignment="1">
      <alignment horizontal="center" wrapText="1"/>
    </xf>
    <xf numFmtId="0" fontId="2" fillId="0" borderId="12" xfId="2" applyBorder="1" applyAlignment="1">
      <alignment wrapText="1"/>
    </xf>
    <xf numFmtId="2" fontId="2" fillId="3" borderId="13" xfId="2" applyNumberFormat="1" applyFont="1" applyFill="1" applyBorder="1" applyAlignment="1">
      <alignment horizontal="center" vertical="center"/>
    </xf>
    <xf numFmtId="0" fontId="2" fillId="0" borderId="12" xfId="2" applyBorder="1"/>
    <xf numFmtId="1" fontId="2" fillId="0" borderId="12" xfId="2" applyNumberFormat="1" applyFill="1" applyBorder="1" applyAlignment="1">
      <alignment horizontal="center" wrapText="1"/>
    </xf>
    <xf numFmtId="0" fontId="0" fillId="3" borderId="12" xfId="2" applyFont="1" applyFill="1" applyBorder="1" applyAlignment="1">
      <alignment horizontal="left" vertical="justify" wrapText="1"/>
    </xf>
    <xf numFmtId="1" fontId="2" fillId="0" borderId="12" xfId="2" applyNumberFormat="1" applyFont="1" applyBorder="1" applyAlignment="1">
      <alignment horizontal="center" wrapText="1"/>
    </xf>
    <xf numFmtId="0" fontId="2" fillId="0" borderId="12" xfId="2" applyFont="1" applyBorder="1"/>
    <xf numFmtId="1" fontId="2" fillId="0" borderId="12" xfId="2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left" vertical="justify" wrapText="1"/>
    </xf>
    <xf numFmtId="3" fontId="2" fillId="3" borderId="12" xfId="2" applyNumberFormat="1" applyFont="1" applyFill="1" applyBorder="1" applyAlignment="1">
      <alignment horizontal="center" vertical="justify"/>
    </xf>
    <xf numFmtId="0" fontId="0" fillId="0" borderId="17" xfId="0" applyBorder="1"/>
    <xf numFmtId="0" fontId="0" fillId="0" borderId="18" xfId="0" applyBorder="1"/>
    <xf numFmtId="0" fontId="5" fillId="3" borderId="19" xfId="2" applyFont="1" applyFill="1" applyBorder="1" applyAlignment="1">
      <alignment horizontal="left" vertical="justify" wrapText="1"/>
    </xf>
    <xf numFmtId="164" fontId="3" fillId="3" borderId="20" xfId="3" applyNumberFormat="1" applyFont="1" applyFill="1" applyBorder="1" applyAlignment="1">
      <alignment horizontal="center" vertical="justify"/>
    </xf>
    <xf numFmtId="2" fontId="6" fillId="3" borderId="21" xfId="2" applyNumberFormat="1" applyFont="1" applyFill="1" applyBorder="1" applyAlignment="1">
      <alignment horizontal="center" vertical="justify"/>
    </xf>
    <xf numFmtId="0" fontId="6" fillId="0" borderId="0" xfId="0" applyFont="1"/>
    <xf numFmtId="0" fontId="4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Fill="1" applyBorder="1" applyAlignment="1"/>
    <xf numFmtId="1" fontId="9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9" xfId="0" applyFont="1" applyBorder="1"/>
    <xf numFmtId="0" fontId="9" fillId="0" borderId="12" xfId="0" applyFont="1" applyBorder="1" applyAlignment="1">
      <alignment horizontal="center"/>
    </xf>
    <xf numFmtId="2" fontId="9" fillId="3" borderId="12" xfId="0" applyNumberFormat="1" applyFont="1" applyFill="1" applyBorder="1" applyAlignment="1">
      <alignment horizontal="center"/>
    </xf>
    <xf numFmtId="2" fontId="12" fillId="3" borderId="12" xfId="0" applyNumberFormat="1" applyFont="1" applyFill="1" applyBorder="1"/>
    <xf numFmtId="0" fontId="9" fillId="3" borderId="12" xfId="0" applyNumberFormat="1" applyFont="1" applyFill="1" applyBorder="1" applyAlignment="1">
      <alignment horizontal="center"/>
    </xf>
    <xf numFmtId="2" fontId="4" fillId="0" borderId="12" xfId="0" applyNumberFormat="1" applyFont="1" applyBorder="1"/>
    <xf numFmtId="2" fontId="9" fillId="3" borderId="12" xfId="0" applyNumberFormat="1" applyFont="1" applyFill="1" applyBorder="1"/>
    <xf numFmtId="2" fontId="9" fillId="0" borderId="12" xfId="0" applyNumberFormat="1" applyFont="1" applyBorder="1"/>
    <xf numFmtId="2" fontId="9" fillId="3" borderId="12" xfId="1" applyNumberFormat="1" applyFont="1" applyFill="1" applyBorder="1" applyAlignment="1">
      <alignment horizontal="center"/>
    </xf>
    <xf numFmtId="2" fontId="10" fillId="0" borderId="12" xfId="0" applyNumberFormat="1" applyFont="1" applyBorder="1"/>
    <xf numFmtId="0" fontId="4" fillId="0" borderId="24" xfId="0" applyFont="1" applyBorder="1"/>
    <xf numFmtId="0" fontId="9" fillId="0" borderId="25" xfId="0" applyFont="1" applyBorder="1" applyAlignment="1">
      <alignment horizontal="center"/>
    </xf>
    <xf numFmtId="2" fontId="11" fillId="3" borderId="25" xfId="0" applyNumberFormat="1" applyFont="1" applyFill="1" applyBorder="1" applyAlignment="1">
      <alignment horizontal="center"/>
    </xf>
    <xf numFmtId="0" fontId="4" fillId="3" borderId="22" xfId="0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13" xfId="0" applyFont="1" applyFill="1" applyBorder="1" applyAlignment="1">
      <alignment horizontal="left"/>
    </xf>
    <xf numFmtId="0" fontId="4" fillId="3" borderId="16" xfId="0" applyFont="1" applyFill="1" applyBorder="1"/>
    <xf numFmtId="2" fontId="11" fillId="3" borderId="26" xfId="1" applyNumberFormat="1" applyFont="1" applyFill="1" applyBorder="1" applyAlignment="1">
      <alignment horizontal="right"/>
    </xf>
    <xf numFmtId="164" fontId="11" fillId="3" borderId="0" xfId="1" applyNumberFormat="1" applyFont="1" applyFill="1" applyBorder="1" applyAlignment="1">
      <alignment horizontal="right"/>
    </xf>
    <xf numFmtId="2" fontId="10" fillId="5" borderId="26" xfId="0" applyNumberFormat="1" applyFont="1" applyFill="1" applyBorder="1" applyAlignment="1"/>
    <xf numFmtId="164" fontId="10" fillId="3" borderId="0" xfId="0" applyNumberFormat="1" applyFont="1" applyFill="1" applyBorder="1" applyAlignment="1"/>
    <xf numFmtId="0" fontId="4" fillId="0" borderId="13" xfId="0" applyFont="1" applyFill="1" applyBorder="1"/>
    <xf numFmtId="0" fontId="4" fillId="0" borderId="16" xfId="0" applyFont="1" applyFill="1" applyBorder="1"/>
    <xf numFmtId="2" fontId="11" fillId="3" borderId="26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43" fontId="4" fillId="0" borderId="0" xfId="0" applyNumberFormat="1" applyFont="1"/>
    <xf numFmtId="0" fontId="9" fillId="3" borderId="15" xfId="0" applyFont="1" applyFill="1" applyBorder="1"/>
    <xf numFmtId="0" fontId="4" fillId="3" borderId="27" xfId="0" applyFont="1" applyFill="1" applyBorder="1"/>
    <xf numFmtId="0" fontId="4" fillId="0" borderId="27" xfId="0" applyFont="1" applyFill="1" applyBorder="1"/>
    <xf numFmtId="2" fontId="10" fillId="3" borderId="28" xfId="0" applyNumberFormat="1" applyFont="1" applyFill="1" applyBorder="1"/>
    <xf numFmtId="1" fontId="9" fillId="0" borderId="0" xfId="0" applyNumberFormat="1" applyFont="1" applyFill="1" applyBorder="1"/>
    <xf numFmtId="2" fontId="4" fillId="0" borderId="16" xfId="0" applyNumberFormat="1" applyFont="1" applyFill="1" applyBorder="1"/>
    <xf numFmtId="2" fontId="10" fillId="6" borderId="0" xfId="0" applyNumberFormat="1" applyFont="1" applyFill="1"/>
    <xf numFmtId="0" fontId="4" fillId="0" borderId="0" xfId="0" applyFont="1" applyFill="1" applyBorder="1"/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6" xfId="2" applyFont="1" applyBorder="1" applyAlignment="1">
      <alignment horizontal="center"/>
    </xf>
    <xf numFmtId="0" fontId="2" fillId="0" borderId="7" xfId="2" applyBorder="1" applyAlignment="1">
      <alignment horizontal="center"/>
    </xf>
    <xf numFmtId="0" fontId="0" fillId="0" borderId="13" xfId="2" applyFont="1" applyBorder="1" applyAlignment="1">
      <alignment horizontal="center" vertical="justify" wrapText="1"/>
    </xf>
    <xf numFmtId="0" fontId="2" fillId="0" borderId="16" xfId="2" applyFont="1" applyBorder="1" applyAlignment="1">
      <alignment horizontal="center" vertical="justify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0" fontId="4" fillId="3" borderId="0" xfId="0" applyNumberFormat="1" applyFont="1" applyFill="1" applyAlignment="1">
      <alignment horizontal="center"/>
    </xf>
    <xf numFmtId="2" fontId="12" fillId="3" borderId="12" xfId="1" applyNumberFormat="1" applyFont="1" applyFill="1" applyBorder="1"/>
    <xf numFmtId="0" fontId="9" fillId="0" borderId="23" xfId="0" applyFont="1" applyBorder="1" applyAlignment="1">
      <alignment wrapText="1"/>
    </xf>
    <xf numFmtId="0" fontId="4" fillId="0" borderId="2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2" fontId="9" fillId="3" borderId="25" xfId="1" applyNumberFormat="1" applyFont="1" applyFill="1" applyBorder="1"/>
    <xf numFmtId="2" fontId="0" fillId="0" borderId="30" xfId="0" applyNumberFormat="1" applyBorder="1"/>
    <xf numFmtId="0" fontId="14" fillId="0" borderId="23" xfId="0" applyFont="1" applyBorder="1" applyAlignment="1">
      <alignment wrapText="1"/>
    </xf>
    <xf numFmtId="2" fontId="0" fillId="0" borderId="31" xfId="0" applyNumberFormat="1" applyBorder="1"/>
  </cellXfs>
  <cellStyles count="4">
    <cellStyle name="Обычный" xfId="0" builtinId="0"/>
    <cellStyle name="Обычный_отчет по начислению 16" xfId="2"/>
    <cellStyle name="Финансовый" xfId="1" builtinId="3"/>
    <cellStyle name="Финансовый_отчет по начислению 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WhiteSpace="0" view="pageLayout" topLeftCell="A7" zoomScaleNormal="100" workbookViewId="0">
      <selection activeCell="G26" sqref="G26"/>
    </sheetView>
  </sheetViews>
  <sheetFormatPr defaultRowHeight="12.75" x14ac:dyDescent="0.2"/>
  <cols>
    <col min="1" max="1" width="5.85546875" customWidth="1"/>
    <col min="2" max="2" width="43" customWidth="1"/>
    <col min="3" max="3" width="13.140625" customWidth="1"/>
    <col min="4" max="4" width="7.42578125" customWidth="1"/>
    <col min="5" max="5" width="13" customWidth="1"/>
    <col min="6" max="6" width="12.140625" customWidth="1"/>
  </cols>
  <sheetData>
    <row r="1" spans="1:6" ht="15.75" x14ac:dyDescent="0.25">
      <c r="B1" s="1" t="s">
        <v>0</v>
      </c>
      <c r="C1" s="2"/>
      <c r="D1" s="2"/>
      <c r="E1" s="2"/>
    </row>
    <row r="2" spans="1:6" ht="15.75" x14ac:dyDescent="0.25">
      <c r="B2" s="3" t="s">
        <v>1</v>
      </c>
      <c r="C2" s="2"/>
      <c r="D2" s="2"/>
      <c r="E2" s="2"/>
    </row>
    <row r="3" spans="1:6" ht="16.5" thickBot="1" x14ac:dyDescent="0.3">
      <c r="B3" s="1" t="s">
        <v>2</v>
      </c>
      <c r="C3" s="4"/>
      <c r="D3" s="2"/>
      <c r="E3" s="2"/>
    </row>
    <row r="4" spans="1:6" ht="36.75" customHeight="1" thickBot="1" x14ac:dyDescent="0.25">
      <c r="A4" s="5" t="s">
        <v>3</v>
      </c>
      <c r="B4" s="6" t="s">
        <v>4</v>
      </c>
      <c r="C4" s="7" t="s">
        <v>5</v>
      </c>
      <c r="D4" s="8" t="s">
        <v>6</v>
      </c>
      <c r="E4" s="9" t="s">
        <v>7</v>
      </c>
      <c r="F4" s="10" t="s">
        <v>8</v>
      </c>
    </row>
    <row r="5" spans="1:6" ht="13.5" thickBot="1" x14ac:dyDescent="0.25">
      <c r="A5" s="11">
        <v>1</v>
      </c>
      <c r="B5" s="105" t="s">
        <v>9</v>
      </c>
      <c r="C5" s="106"/>
      <c r="D5" s="106"/>
      <c r="E5" s="106"/>
      <c r="F5" s="12"/>
    </row>
    <row r="6" spans="1:6" ht="24.75" customHeight="1" x14ac:dyDescent="0.2">
      <c r="A6" s="13">
        <v>2</v>
      </c>
      <c r="B6" s="14" t="s">
        <v>10</v>
      </c>
      <c r="C6" s="15">
        <v>12000</v>
      </c>
      <c r="D6" s="16" t="s">
        <v>11</v>
      </c>
      <c r="E6" s="17">
        <f>C6/2729.5/12</f>
        <v>0.36636746656896868</v>
      </c>
      <c r="F6" s="12">
        <f>1162.68+14587.86+1379.29</f>
        <v>17129.830000000002</v>
      </c>
    </row>
    <row r="7" spans="1:6" ht="25.5" x14ac:dyDescent="0.2">
      <c r="A7" s="13">
        <v>3</v>
      </c>
      <c r="B7" s="18" t="s">
        <v>12</v>
      </c>
      <c r="C7" s="19">
        <v>4000</v>
      </c>
      <c r="D7" s="20" t="s">
        <v>11</v>
      </c>
      <c r="E7" s="21">
        <f>C7/2729.5/12</f>
        <v>0.12212248885632289</v>
      </c>
      <c r="F7" s="12">
        <v>0</v>
      </c>
    </row>
    <row r="8" spans="1:6" ht="16.5" customHeight="1" x14ac:dyDescent="0.2">
      <c r="A8" s="13">
        <v>4</v>
      </c>
      <c r="B8" s="22" t="s">
        <v>13</v>
      </c>
      <c r="C8" s="19">
        <v>2000</v>
      </c>
      <c r="D8" s="20" t="s">
        <v>11</v>
      </c>
      <c r="E8" s="21">
        <f>C8/2729.5/12</f>
        <v>6.1061244428161444E-2</v>
      </c>
      <c r="F8" s="12">
        <f>411.79+727.07+363.39+768.27</f>
        <v>2270.52</v>
      </c>
    </row>
    <row r="9" spans="1:6" ht="14.25" x14ac:dyDescent="0.2">
      <c r="A9" s="13">
        <v>5</v>
      </c>
      <c r="B9" s="23" t="s">
        <v>14</v>
      </c>
      <c r="C9" s="24">
        <v>20000</v>
      </c>
      <c r="D9" s="25" t="s">
        <v>15</v>
      </c>
      <c r="E9" s="21">
        <f>C9/2729.5/12</f>
        <v>0.61061244428161443</v>
      </c>
      <c r="F9" s="12">
        <f>1228.39</f>
        <v>1228.3900000000001</v>
      </c>
    </row>
    <row r="10" spans="1:6" ht="13.5" thickBot="1" x14ac:dyDescent="0.25">
      <c r="A10" s="13"/>
      <c r="B10" s="26" t="s">
        <v>16</v>
      </c>
      <c r="C10" s="27">
        <f>SUM(C6:C9)</f>
        <v>38000</v>
      </c>
      <c r="D10" s="28"/>
      <c r="E10" s="29">
        <f>C10/2729.5/12</f>
        <v>1.1601636441350676</v>
      </c>
      <c r="F10" s="27">
        <f>SUM(F6:F9)</f>
        <v>20628.740000000002</v>
      </c>
    </row>
    <row r="11" spans="1:6" ht="13.5" thickBot="1" x14ac:dyDescent="0.25">
      <c r="A11" s="11"/>
      <c r="B11" s="105" t="s">
        <v>17</v>
      </c>
      <c r="C11" s="106"/>
      <c r="D11" s="106"/>
      <c r="E11" s="106"/>
      <c r="F11" s="30"/>
    </row>
    <row r="12" spans="1:6" ht="14.25" x14ac:dyDescent="0.2">
      <c r="A12" s="13">
        <v>6</v>
      </c>
      <c r="B12" s="31" t="s">
        <v>18</v>
      </c>
      <c r="C12" s="32">
        <v>12000</v>
      </c>
      <c r="D12" s="33" t="s">
        <v>15</v>
      </c>
      <c r="E12" s="34">
        <f>C12/2729.5/12</f>
        <v>0.36636746656896868</v>
      </c>
      <c r="F12" s="12">
        <f>5823.33+9655.2</f>
        <v>15478.53</v>
      </c>
    </row>
    <row r="13" spans="1:6" x14ac:dyDescent="0.2">
      <c r="A13" s="13">
        <v>7</v>
      </c>
      <c r="B13" s="35" t="s">
        <v>19</v>
      </c>
      <c r="C13" s="36">
        <v>500</v>
      </c>
      <c r="D13" s="20" t="s">
        <v>11</v>
      </c>
      <c r="E13" s="21">
        <f>C13/2729.5/12</f>
        <v>1.5265311107040361E-2</v>
      </c>
      <c r="F13" s="12">
        <v>0</v>
      </c>
    </row>
    <row r="14" spans="1:6" x14ac:dyDescent="0.2">
      <c r="A14" s="13">
        <v>8</v>
      </c>
      <c r="B14" s="37" t="s">
        <v>20</v>
      </c>
      <c r="C14" s="38">
        <v>3500</v>
      </c>
      <c r="D14" s="20" t="s">
        <v>11</v>
      </c>
      <c r="E14" s="21">
        <f>C14/2729.5/12</f>
        <v>0.10685717774928254</v>
      </c>
      <c r="F14" s="12">
        <v>0</v>
      </c>
    </row>
    <row r="15" spans="1:6" x14ac:dyDescent="0.2">
      <c r="A15" s="13"/>
      <c r="B15" s="39" t="s">
        <v>16</v>
      </c>
      <c r="C15" s="40">
        <f>SUM(C12:C14)</f>
        <v>16000</v>
      </c>
      <c r="D15" s="41"/>
      <c r="E15" s="21">
        <f>C15/2729.5/12</f>
        <v>0.48848995542529156</v>
      </c>
      <c r="F15" s="40">
        <f>SUM(F12:F14)</f>
        <v>15478.53</v>
      </c>
    </row>
    <row r="16" spans="1:6" ht="15" customHeight="1" x14ac:dyDescent="0.2">
      <c r="A16" s="13"/>
      <c r="B16" s="107" t="s">
        <v>21</v>
      </c>
      <c r="C16" s="108"/>
      <c r="D16" s="108"/>
      <c r="E16" s="108"/>
      <c r="F16" s="30"/>
    </row>
    <row r="17" spans="1:6" ht="14.25" x14ac:dyDescent="0.2">
      <c r="A17" s="13">
        <v>9</v>
      </c>
      <c r="B17" s="23" t="s">
        <v>22</v>
      </c>
      <c r="C17" s="24">
        <v>10000</v>
      </c>
      <c r="D17" s="25" t="s">
        <v>15</v>
      </c>
      <c r="E17" s="42">
        <f>C17/2729.5/12</f>
        <v>0.30530622214080722</v>
      </c>
      <c r="F17" s="12">
        <f>8557.24+1805.65</f>
        <v>10362.89</v>
      </c>
    </row>
    <row r="18" spans="1:6" x14ac:dyDescent="0.2">
      <c r="A18" s="13">
        <v>10</v>
      </c>
      <c r="B18" s="35" t="s">
        <v>23</v>
      </c>
      <c r="C18" s="36">
        <v>1500</v>
      </c>
      <c r="D18" s="20" t="s">
        <v>11</v>
      </c>
      <c r="E18" s="21">
        <f>C18/2729.5/12</f>
        <v>4.5795933321121085E-2</v>
      </c>
      <c r="F18" s="12">
        <v>0</v>
      </c>
    </row>
    <row r="19" spans="1:6" x14ac:dyDescent="0.2">
      <c r="A19" s="13"/>
      <c r="B19" s="39" t="s">
        <v>16</v>
      </c>
      <c r="C19" s="40">
        <f>SUM(C17:C18)</f>
        <v>11500</v>
      </c>
      <c r="D19" s="41"/>
      <c r="E19" s="21">
        <f>C19/2729.5/12</f>
        <v>0.3511021554619283</v>
      </c>
      <c r="F19" s="40">
        <f>SUM(F17:F18)</f>
        <v>10362.89</v>
      </c>
    </row>
    <row r="20" spans="1:6" x14ac:dyDescent="0.2">
      <c r="A20" s="13"/>
      <c r="B20" s="109" t="s">
        <v>24</v>
      </c>
      <c r="C20" s="110"/>
      <c r="D20" s="110"/>
      <c r="E20" s="110"/>
      <c r="F20" s="30"/>
    </row>
    <row r="21" spans="1:6" x14ac:dyDescent="0.2">
      <c r="A21" s="13">
        <v>11</v>
      </c>
      <c r="B21" s="43" t="s">
        <v>25</v>
      </c>
      <c r="C21" s="44">
        <v>18000</v>
      </c>
      <c r="D21" s="20" t="s">
        <v>11</v>
      </c>
      <c r="E21" s="21">
        <f>C21/2729.5/12</f>
        <v>0.54955119985345302</v>
      </c>
      <c r="F21" s="12">
        <f>16500+2068.8</f>
        <v>18568.8</v>
      </c>
    </row>
    <row r="22" spans="1:6" x14ac:dyDescent="0.2">
      <c r="A22" s="13">
        <v>12</v>
      </c>
      <c r="B22" s="35" t="s">
        <v>26</v>
      </c>
      <c r="C22" s="36">
        <v>500</v>
      </c>
      <c r="D22" s="20" t="s">
        <v>11</v>
      </c>
      <c r="E22" s="21">
        <f>C22/2729.5/12</f>
        <v>1.5265311107040361E-2</v>
      </c>
      <c r="F22" s="12">
        <v>200</v>
      </c>
    </row>
    <row r="23" spans="1:6" x14ac:dyDescent="0.2">
      <c r="A23" s="13">
        <v>13</v>
      </c>
      <c r="B23" s="45" t="s">
        <v>27</v>
      </c>
      <c r="C23" s="36">
        <f>1000*12</f>
        <v>12000</v>
      </c>
      <c r="D23" s="20" t="s">
        <v>11</v>
      </c>
      <c r="E23" s="21">
        <f>C23/2729.5/12</f>
        <v>0.36636746656896868</v>
      </c>
      <c r="F23" s="12">
        <v>11745.5</v>
      </c>
    </row>
    <row r="24" spans="1:6" ht="13.5" thickBot="1" x14ac:dyDescent="0.25">
      <c r="A24" s="13"/>
      <c r="B24" s="26" t="s">
        <v>16</v>
      </c>
      <c r="C24" s="27">
        <f>SUM(C21:C23)</f>
        <v>30500</v>
      </c>
      <c r="D24" s="28"/>
      <c r="E24" s="29">
        <f>C24/2729.5/12</f>
        <v>0.93118397752946203</v>
      </c>
      <c r="F24" s="27">
        <f>SUM(F21:F23)</f>
        <v>30514.3</v>
      </c>
    </row>
    <row r="25" spans="1:6" ht="13.5" thickBot="1" x14ac:dyDescent="0.25">
      <c r="A25" s="11"/>
      <c r="B25" s="111" t="s">
        <v>28</v>
      </c>
      <c r="C25" s="112"/>
      <c r="D25" s="112"/>
      <c r="E25" s="112"/>
      <c r="F25" s="30"/>
    </row>
    <row r="26" spans="1:6" x14ac:dyDescent="0.2">
      <c r="A26" s="13">
        <v>14</v>
      </c>
      <c r="B26" s="43" t="s">
        <v>29</v>
      </c>
      <c r="C26" s="46">
        <f>(1+0.12+0.08)*2729.5*12</f>
        <v>39304.800000000003</v>
      </c>
      <c r="D26" s="20" t="s">
        <v>11</v>
      </c>
      <c r="E26" s="21">
        <f t="shared" ref="E26:E32" si="0">C26/2729.5/12</f>
        <v>1.2</v>
      </c>
      <c r="F26" s="12">
        <v>40069.06</v>
      </c>
    </row>
    <row r="27" spans="1:6" x14ac:dyDescent="0.2">
      <c r="A27" s="13">
        <v>15</v>
      </c>
      <c r="B27" s="47" t="s">
        <v>30</v>
      </c>
      <c r="C27" s="48">
        <f>12*1800</f>
        <v>21600</v>
      </c>
      <c r="D27" s="20" t="s">
        <v>11</v>
      </c>
      <c r="E27" s="21">
        <f t="shared" si="0"/>
        <v>0.65946143982414362</v>
      </c>
      <c r="F27" s="12">
        <v>21600</v>
      </c>
    </row>
    <row r="28" spans="1:6" x14ac:dyDescent="0.2">
      <c r="A28" s="13">
        <v>16</v>
      </c>
      <c r="B28" s="47" t="s">
        <v>31</v>
      </c>
      <c r="C28" s="48">
        <f>12*200</f>
        <v>2400</v>
      </c>
      <c r="D28" s="20" t="s">
        <v>11</v>
      </c>
      <c r="E28" s="21">
        <f>C28/2729.5/12</f>
        <v>7.3273493313793736E-2</v>
      </c>
      <c r="F28" s="12">
        <v>2400</v>
      </c>
    </row>
    <row r="29" spans="1:6" x14ac:dyDescent="0.2">
      <c r="A29" s="13">
        <v>17</v>
      </c>
      <c r="B29" s="47" t="s">
        <v>32</v>
      </c>
      <c r="C29" s="44">
        <f>0.71*12*2729.5</f>
        <v>23255.34</v>
      </c>
      <c r="D29" s="20" t="s">
        <v>11</v>
      </c>
      <c r="E29" s="21">
        <f t="shared" si="0"/>
        <v>0.71</v>
      </c>
      <c r="F29" s="12">
        <v>23910.42</v>
      </c>
    </row>
    <row r="30" spans="1:6" x14ac:dyDescent="0.2">
      <c r="A30" s="13">
        <v>18</v>
      </c>
      <c r="B30" s="49" t="s">
        <v>33</v>
      </c>
      <c r="C30" s="36">
        <f>9.55*12*54</f>
        <v>6188.4000000000005</v>
      </c>
      <c r="D30" s="20" t="s">
        <v>11</v>
      </c>
      <c r="E30" s="21">
        <f t="shared" si="0"/>
        <v>0.18893570250961714</v>
      </c>
      <c r="F30" s="12">
        <f>6404.4</f>
        <v>6404.4</v>
      </c>
    </row>
    <row r="31" spans="1:6" x14ac:dyDescent="0.2">
      <c r="A31" s="13">
        <v>19</v>
      </c>
      <c r="B31" s="49" t="s">
        <v>34</v>
      </c>
      <c r="C31" s="50">
        <f>340*1.1*12</f>
        <v>4488.0000000000009</v>
      </c>
      <c r="D31" s="20" t="s">
        <v>11</v>
      </c>
      <c r="E31" s="21">
        <f>C31/2729.5/12</f>
        <v>0.1370214324967943</v>
      </c>
      <c r="F31" s="12">
        <v>3958.08</v>
      </c>
    </row>
    <row r="32" spans="1:6" x14ac:dyDescent="0.2">
      <c r="A32" s="13">
        <v>20</v>
      </c>
      <c r="B32" s="22" t="s">
        <v>35</v>
      </c>
      <c r="C32" s="36">
        <v>10000</v>
      </c>
      <c r="D32" s="20" t="s">
        <v>11</v>
      </c>
      <c r="E32" s="21">
        <f t="shared" si="0"/>
        <v>0.30530622214080722</v>
      </c>
      <c r="F32" s="12">
        <f>584.94+314.6+72.31+27628.12+403.78+89.12+100+69.12+210.78+5346+464.7</f>
        <v>35283.469999999987</v>
      </c>
    </row>
    <row r="33" spans="1:6" ht="13.5" thickBot="1" x14ac:dyDescent="0.25">
      <c r="A33" s="51"/>
      <c r="B33" s="26" t="s">
        <v>16</v>
      </c>
      <c r="C33" s="27">
        <f>SUM(C26:C32)</f>
        <v>107236.54</v>
      </c>
      <c r="D33" s="28"/>
      <c r="E33" s="29">
        <f>C33/2729.5/12</f>
        <v>3.2739982902851561</v>
      </c>
      <c r="F33" s="27">
        <f>SUM(F26:F32)</f>
        <v>133625.43</v>
      </c>
    </row>
    <row r="34" spans="1:6" ht="16.5" thickBot="1" x14ac:dyDescent="0.25">
      <c r="A34" s="52"/>
      <c r="B34" s="53" t="s">
        <v>36</v>
      </c>
      <c r="C34" s="54">
        <f>C10+C15+C19+C24+C33</f>
        <v>203236.53999999998</v>
      </c>
      <c r="D34" s="54"/>
      <c r="E34" s="55">
        <f>C34/2729.5/12</f>
        <v>6.2049380228369051</v>
      </c>
      <c r="F34" s="54">
        <f>F10+F15+F19+F24+F33</f>
        <v>210609.89</v>
      </c>
    </row>
  </sheetData>
  <mergeCells count="5">
    <mergeCell ref="B5:E5"/>
    <mergeCell ref="B11:E11"/>
    <mergeCell ref="B16:E16"/>
    <mergeCell ref="B20:E20"/>
    <mergeCell ref="B25:E25"/>
  </mergeCells>
  <pageMargins left="0.32291666666666669" right="0.45833333333333331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tabSelected="1" view="pageLayout" topLeftCell="A7" zoomScaleNormal="100" workbookViewId="0">
      <selection activeCell="A24" sqref="A24"/>
    </sheetView>
  </sheetViews>
  <sheetFormatPr defaultRowHeight="12.75" x14ac:dyDescent="0.2"/>
  <cols>
    <col min="1" max="1" width="19.7109375" customWidth="1"/>
    <col min="2" max="2" width="6.42578125" customWidth="1"/>
    <col min="3" max="3" width="15.5703125" customWidth="1"/>
    <col min="4" max="4" width="12.140625" customWidth="1"/>
    <col min="5" max="5" width="12.5703125" customWidth="1"/>
    <col min="6" max="6" width="13.42578125" customWidth="1"/>
    <col min="7" max="7" width="11.42578125" bestFit="1" customWidth="1"/>
    <col min="8" max="8" width="10.7109375" bestFit="1" customWidth="1"/>
    <col min="9" max="9" width="11.42578125" bestFit="1" customWidth="1"/>
    <col min="10" max="10" width="11.140625" customWidth="1"/>
    <col min="11" max="11" width="10.85546875" customWidth="1"/>
  </cols>
  <sheetData>
    <row r="1" spans="1:11" ht="15" x14ac:dyDescent="0.25">
      <c r="A1" s="57"/>
      <c r="B1" s="58"/>
      <c r="C1" s="59" t="s">
        <v>37</v>
      </c>
      <c r="D1" s="59"/>
      <c r="E1" s="58"/>
      <c r="F1" s="58"/>
      <c r="G1" s="57"/>
      <c r="H1" s="57"/>
      <c r="I1" s="57"/>
      <c r="J1" s="57"/>
    </row>
    <row r="2" spans="1:11" ht="15" x14ac:dyDescent="0.25">
      <c r="A2" s="57"/>
      <c r="B2" s="58"/>
      <c r="C2" s="59" t="s">
        <v>38</v>
      </c>
      <c r="D2" s="59"/>
      <c r="E2" s="58"/>
      <c r="F2" s="58"/>
      <c r="G2" s="57"/>
      <c r="H2" s="57"/>
      <c r="I2" s="57"/>
      <c r="J2" s="57"/>
    </row>
    <row r="3" spans="1:11" ht="15" x14ac:dyDescent="0.25">
      <c r="A3" s="57"/>
      <c r="B3" s="58"/>
      <c r="C3" s="59" t="s">
        <v>39</v>
      </c>
      <c r="D3" s="59"/>
      <c r="E3" s="58"/>
      <c r="F3" s="58"/>
      <c r="G3" s="57"/>
      <c r="H3" s="57"/>
      <c r="I3" s="57"/>
      <c r="J3" s="57"/>
    </row>
    <row r="4" spans="1:11" ht="15" x14ac:dyDescent="0.25">
      <c r="A4" s="57"/>
      <c r="B4" s="58"/>
      <c r="C4" s="59" t="s">
        <v>40</v>
      </c>
      <c r="D4" s="59"/>
      <c r="E4" s="58"/>
      <c r="F4" s="58"/>
      <c r="G4" s="57"/>
      <c r="H4" s="57"/>
      <c r="I4" s="57"/>
      <c r="J4" s="57"/>
    </row>
    <row r="5" spans="1:11" ht="15" x14ac:dyDescent="0.25">
      <c r="A5" s="60" t="s">
        <v>41</v>
      </c>
      <c r="B5" s="60"/>
      <c r="C5" s="58"/>
      <c r="D5" s="61">
        <v>0</v>
      </c>
      <c r="E5" s="58"/>
      <c r="F5" s="58"/>
      <c r="G5" s="58"/>
      <c r="H5" s="58"/>
      <c r="I5" s="58"/>
      <c r="J5" s="57"/>
    </row>
    <row r="6" spans="1:11" ht="15.75" thickBot="1" x14ac:dyDescent="0.3">
      <c r="A6" s="60" t="s">
        <v>42</v>
      </c>
      <c r="B6" s="60"/>
      <c r="C6" s="58"/>
      <c r="D6" s="62">
        <v>0</v>
      </c>
      <c r="E6" s="63"/>
      <c r="F6" s="63"/>
      <c r="G6" s="58"/>
      <c r="H6" s="58"/>
      <c r="I6" s="58"/>
      <c r="J6" s="57"/>
    </row>
    <row r="7" spans="1:11" ht="86.25" customHeight="1" x14ac:dyDescent="0.2">
      <c r="A7" s="64" t="s">
        <v>43</v>
      </c>
      <c r="B7" s="65" t="s">
        <v>44</v>
      </c>
      <c r="C7" s="65" t="s">
        <v>45</v>
      </c>
      <c r="D7" s="65" t="s">
        <v>46</v>
      </c>
      <c r="E7" s="65" t="s">
        <v>47</v>
      </c>
      <c r="F7" s="65" t="s">
        <v>48</v>
      </c>
      <c r="G7" s="65" t="s">
        <v>49</v>
      </c>
      <c r="H7" s="65" t="s">
        <v>50</v>
      </c>
      <c r="I7" s="115" t="s">
        <v>71</v>
      </c>
      <c r="J7" s="120" t="s">
        <v>51</v>
      </c>
      <c r="K7" s="116" t="s">
        <v>72</v>
      </c>
    </row>
    <row r="8" spans="1:11" x14ac:dyDescent="0.2">
      <c r="A8" s="103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4">
        <v>8</v>
      </c>
      <c r="I8" s="104">
        <v>9</v>
      </c>
      <c r="J8" s="104">
        <v>10</v>
      </c>
      <c r="K8" s="104">
        <v>11</v>
      </c>
    </row>
    <row r="9" spans="1:11" ht="14.25" x14ac:dyDescent="0.2">
      <c r="A9" s="66" t="s">
        <v>52</v>
      </c>
      <c r="B9" s="67">
        <v>1</v>
      </c>
      <c r="C9" s="68">
        <v>241018.61</v>
      </c>
      <c r="D9" s="68">
        <v>241018.61</v>
      </c>
      <c r="E9" s="69">
        <v>229687.8</v>
      </c>
      <c r="F9" s="69"/>
      <c r="G9" s="70">
        <v>205905.23</v>
      </c>
      <c r="H9" s="70"/>
      <c r="I9" s="114">
        <f>D9-E9</f>
        <v>11330.809999999998</v>
      </c>
      <c r="J9" s="71"/>
      <c r="K9" s="119">
        <f>E9+F9-G9</f>
        <v>23782.569999999978</v>
      </c>
    </row>
    <row r="10" spans="1:11" ht="14.25" x14ac:dyDescent="0.2">
      <c r="A10" s="66" t="s">
        <v>53</v>
      </c>
      <c r="B10" s="67">
        <v>3</v>
      </c>
      <c r="C10" s="68">
        <v>143010.82</v>
      </c>
      <c r="D10" s="68">
        <v>199991.23</v>
      </c>
      <c r="E10" s="72">
        <v>18134.05</v>
      </c>
      <c r="F10" s="72">
        <v>181857.18</v>
      </c>
      <c r="G10" s="68">
        <v>23488.52</v>
      </c>
      <c r="H10" s="68">
        <v>161614.9</v>
      </c>
      <c r="I10" s="114">
        <f>D10-E10-F10</f>
        <v>0</v>
      </c>
      <c r="J10" s="73">
        <f>D10-F10</f>
        <v>18134.050000000017</v>
      </c>
      <c r="K10" s="119">
        <f>E10+F10-G10-H10</f>
        <v>14887.809999999998</v>
      </c>
    </row>
    <row r="11" spans="1:11" ht="14.25" x14ac:dyDescent="0.2">
      <c r="A11" s="66" t="s">
        <v>54</v>
      </c>
      <c r="B11" s="67">
        <v>4</v>
      </c>
      <c r="C11" s="68">
        <v>122369.46</v>
      </c>
      <c r="D11" s="68">
        <v>122369.48</v>
      </c>
      <c r="E11" s="72">
        <v>120536.5</v>
      </c>
      <c r="F11" s="72"/>
      <c r="G11" s="70">
        <v>104506.42</v>
      </c>
      <c r="H11" s="68"/>
      <c r="I11" s="114">
        <f>D11-E11</f>
        <v>1832.9799999999959</v>
      </c>
      <c r="J11" s="73"/>
      <c r="K11" s="119">
        <f t="shared" ref="K11:K20" si="0">E11+F11-G11</f>
        <v>16030.080000000002</v>
      </c>
    </row>
    <row r="12" spans="1:11" ht="14.25" x14ac:dyDescent="0.2">
      <c r="A12" s="66" t="s">
        <v>55</v>
      </c>
      <c r="B12" s="67">
        <v>5</v>
      </c>
      <c r="C12" s="68">
        <v>63388.35</v>
      </c>
      <c r="D12" s="68">
        <v>63388.35</v>
      </c>
      <c r="E12" s="72">
        <v>61614.18</v>
      </c>
      <c r="F12" s="72"/>
      <c r="G12" s="70">
        <v>53270.92</v>
      </c>
      <c r="H12" s="68"/>
      <c r="I12" s="114">
        <f>D12-E12</f>
        <v>1774.1699999999983</v>
      </c>
      <c r="J12" s="73"/>
      <c r="K12" s="119">
        <f t="shared" si="0"/>
        <v>8343.260000000002</v>
      </c>
    </row>
    <row r="13" spans="1:11" ht="14.25" x14ac:dyDescent="0.2">
      <c r="A13" s="66" t="s">
        <v>56</v>
      </c>
      <c r="B13" s="67">
        <v>6</v>
      </c>
      <c r="C13" s="68">
        <v>34650</v>
      </c>
      <c r="D13" s="68">
        <v>34650</v>
      </c>
      <c r="E13" s="72">
        <v>37365.15</v>
      </c>
      <c r="F13" s="72"/>
      <c r="G13" s="70">
        <v>31953.95</v>
      </c>
      <c r="H13" s="68"/>
      <c r="I13" s="114">
        <f>D13-E13</f>
        <v>-2715.1500000000015</v>
      </c>
      <c r="J13" s="73"/>
      <c r="K13" s="119">
        <f t="shared" si="0"/>
        <v>5411.2000000000007</v>
      </c>
    </row>
    <row r="14" spans="1:11" ht="14.25" x14ac:dyDescent="0.2">
      <c r="A14" s="66" t="s">
        <v>57</v>
      </c>
      <c r="B14" s="67">
        <v>7</v>
      </c>
      <c r="C14" s="74">
        <v>318581.81</v>
      </c>
      <c r="D14" s="74">
        <v>648829.79</v>
      </c>
      <c r="E14" s="72">
        <v>102468.33</v>
      </c>
      <c r="F14" s="72">
        <v>546361.46</v>
      </c>
      <c r="G14" s="68">
        <v>108963.14</v>
      </c>
      <c r="H14" s="68">
        <v>411477.84</v>
      </c>
      <c r="I14" s="114">
        <f>D14-E14-F14</f>
        <v>0</v>
      </c>
      <c r="J14" s="73">
        <f>D14-F14</f>
        <v>102468.33000000007</v>
      </c>
      <c r="K14" s="119">
        <f>E14+F14-G14-H14</f>
        <v>128388.80999999988</v>
      </c>
    </row>
    <row r="15" spans="1:11" ht="15" x14ac:dyDescent="0.25">
      <c r="A15" s="66" t="s">
        <v>58</v>
      </c>
      <c r="B15" s="67">
        <v>8</v>
      </c>
      <c r="C15" s="68">
        <v>15454.8</v>
      </c>
      <c r="D15" s="68">
        <v>15454.8</v>
      </c>
      <c r="E15" s="72">
        <v>16377</v>
      </c>
      <c r="F15" s="72"/>
      <c r="G15" s="70">
        <v>13844.64</v>
      </c>
      <c r="H15" s="68"/>
      <c r="I15" s="114">
        <f>D15-E15</f>
        <v>-922.20000000000073</v>
      </c>
      <c r="J15" s="75"/>
      <c r="K15" s="119">
        <f t="shared" si="0"/>
        <v>2532.3600000000006</v>
      </c>
    </row>
    <row r="16" spans="1:11" ht="15" x14ac:dyDescent="0.25">
      <c r="A16" s="66" t="s">
        <v>59</v>
      </c>
      <c r="B16" s="67">
        <v>9</v>
      </c>
      <c r="C16" s="68">
        <v>49728</v>
      </c>
      <c r="D16" s="68">
        <v>49728</v>
      </c>
      <c r="E16" s="72">
        <v>63257.73</v>
      </c>
      <c r="F16" s="72"/>
      <c r="G16" s="70">
        <v>54268.71</v>
      </c>
      <c r="H16" s="68"/>
      <c r="I16" s="114">
        <f>D16-E16</f>
        <v>-13529.730000000003</v>
      </c>
      <c r="J16" s="75"/>
      <c r="K16" s="119">
        <f t="shared" si="0"/>
        <v>8989.0200000000041</v>
      </c>
    </row>
    <row r="17" spans="1:11" ht="15" x14ac:dyDescent="0.25">
      <c r="A17" s="66" t="s">
        <v>60</v>
      </c>
      <c r="B17" s="67">
        <v>10</v>
      </c>
      <c r="C17" s="68">
        <v>702</v>
      </c>
      <c r="D17" s="68">
        <v>702</v>
      </c>
      <c r="E17" s="72">
        <v>702</v>
      </c>
      <c r="F17" s="72"/>
      <c r="G17" s="68">
        <v>616.21</v>
      </c>
      <c r="H17" s="68"/>
      <c r="I17" s="114">
        <f>D17-E17</f>
        <v>0</v>
      </c>
      <c r="J17" s="75"/>
      <c r="K17" s="119">
        <f t="shared" si="0"/>
        <v>85.789999999999964</v>
      </c>
    </row>
    <row r="18" spans="1:11" ht="15" x14ac:dyDescent="0.25">
      <c r="A18" s="117" t="s">
        <v>61</v>
      </c>
      <c r="B18" s="67">
        <v>11</v>
      </c>
      <c r="C18" s="68">
        <v>19882.099999999999</v>
      </c>
      <c r="D18" s="68">
        <v>19882.099999999999</v>
      </c>
      <c r="E18" s="72">
        <v>19691.09</v>
      </c>
      <c r="F18" s="72"/>
      <c r="G18" s="68">
        <v>17088.82</v>
      </c>
      <c r="H18" s="68"/>
      <c r="I18" s="114">
        <f>D18-E18</f>
        <v>191.0099999999984</v>
      </c>
      <c r="J18" s="75"/>
      <c r="K18" s="119">
        <f t="shared" si="0"/>
        <v>2602.2700000000004</v>
      </c>
    </row>
    <row r="19" spans="1:11" ht="14.25" x14ac:dyDescent="0.2">
      <c r="A19" s="117" t="s">
        <v>62</v>
      </c>
      <c r="B19" s="67">
        <v>12</v>
      </c>
      <c r="C19" s="68">
        <v>5710.06</v>
      </c>
      <c r="D19" s="68">
        <v>5710.06</v>
      </c>
      <c r="E19" s="72">
        <v>2474.91</v>
      </c>
      <c r="F19" s="72"/>
      <c r="G19" s="68">
        <v>2962.4</v>
      </c>
      <c r="H19" s="68"/>
      <c r="I19" s="114">
        <f>D19-E19</f>
        <v>3235.1500000000005</v>
      </c>
      <c r="J19" s="71"/>
      <c r="K19" s="119">
        <f t="shared" si="0"/>
        <v>-487.49000000000024</v>
      </c>
    </row>
    <row r="20" spans="1:11" ht="14.25" x14ac:dyDescent="0.2">
      <c r="A20" s="66" t="s">
        <v>63</v>
      </c>
      <c r="B20" s="67">
        <v>13</v>
      </c>
      <c r="C20" s="68">
        <v>282.67</v>
      </c>
      <c r="D20" s="68">
        <v>282.67</v>
      </c>
      <c r="E20" s="72">
        <v>282.67</v>
      </c>
      <c r="F20" s="72"/>
      <c r="G20" s="68">
        <v>210.72</v>
      </c>
      <c r="H20" s="68"/>
      <c r="I20" s="114">
        <f>D20-E20</f>
        <v>0</v>
      </c>
      <c r="J20" s="71"/>
      <c r="K20" s="119">
        <f t="shared" si="0"/>
        <v>71.950000000000017</v>
      </c>
    </row>
    <row r="21" spans="1:11" ht="15.75" thickBot="1" x14ac:dyDescent="0.3">
      <c r="A21" s="76" t="s">
        <v>64</v>
      </c>
      <c r="B21" s="77">
        <v>14</v>
      </c>
      <c r="C21" s="78">
        <f t="shared" ref="C21:J21" si="1">SUM(C9:C20)</f>
        <v>1014778.6800000002</v>
      </c>
      <c r="D21" s="78">
        <f t="shared" si="1"/>
        <v>1402007.09</v>
      </c>
      <c r="E21" s="78">
        <f t="shared" si="1"/>
        <v>672591.41</v>
      </c>
      <c r="F21" s="78">
        <f t="shared" si="1"/>
        <v>728218.6399999999</v>
      </c>
      <c r="G21" s="78">
        <f t="shared" si="1"/>
        <v>617079.67999999982</v>
      </c>
      <c r="H21" s="78">
        <f t="shared" si="1"/>
        <v>573092.74</v>
      </c>
      <c r="I21" s="118">
        <f t="shared" si="1"/>
        <v>1197.0399999999854</v>
      </c>
      <c r="J21" s="118">
        <f t="shared" si="1"/>
        <v>120602.38000000009</v>
      </c>
      <c r="K21" s="121">
        <f>E21+F21-G21-H21</f>
        <v>210637.63</v>
      </c>
    </row>
    <row r="22" spans="1:11" ht="14.25" x14ac:dyDescent="0.2">
      <c r="A22" s="79"/>
      <c r="B22" s="80"/>
      <c r="C22" s="80"/>
      <c r="D22" s="80"/>
      <c r="E22" s="81"/>
      <c r="F22" s="81"/>
      <c r="G22" s="82"/>
      <c r="H22" s="113">
        <f>H21/G21</f>
        <v>0.92871756853183074</v>
      </c>
      <c r="I22" s="81"/>
      <c r="J22" s="81"/>
    </row>
    <row r="23" spans="1:11" ht="15" x14ac:dyDescent="0.25">
      <c r="A23" s="83" t="s">
        <v>73</v>
      </c>
      <c r="B23" s="84"/>
      <c r="C23" s="84"/>
      <c r="D23" s="84"/>
      <c r="E23" s="84"/>
      <c r="F23" s="84"/>
      <c r="G23" s="85">
        <f>E21-G21</f>
        <v>55511.730000000214</v>
      </c>
      <c r="H23" s="86"/>
      <c r="I23" s="81"/>
      <c r="J23" s="81"/>
    </row>
    <row r="24" spans="1:11" ht="15" x14ac:dyDescent="0.25">
      <c r="A24" s="83" t="s">
        <v>65</v>
      </c>
      <c r="B24" s="84"/>
      <c r="C24" s="84"/>
      <c r="D24" s="84"/>
      <c r="E24" s="84"/>
      <c r="F24" s="84"/>
      <c r="G24" s="87">
        <f>F21-H21</f>
        <v>155125.89999999991</v>
      </c>
      <c r="H24" s="88"/>
      <c r="I24" s="81"/>
      <c r="J24" s="81"/>
    </row>
    <row r="25" spans="1:11" ht="15" x14ac:dyDescent="0.25">
      <c r="A25" s="89" t="s">
        <v>66</v>
      </c>
      <c r="B25" s="90"/>
      <c r="C25" s="90"/>
      <c r="D25" s="90"/>
      <c r="E25" s="90"/>
      <c r="F25" s="90"/>
      <c r="G25" s="91">
        <f>I21</f>
        <v>1197.0399999999854</v>
      </c>
      <c r="H25" s="92"/>
      <c r="I25" s="93"/>
      <c r="J25" s="94"/>
    </row>
    <row r="26" spans="1:11" ht="15" x14ac:dyDescent="0.25">
      <c r="A26" s="95" t="s">
        <v>67</v>
      </c>
      <c r="B26" s="96"/>
      <c r="C26" s="97"/>
      <c r="D26" s="97"/>
      <c r="E26" s="97"/>
      <c r="F26" s="97"/>
      <c r="G26" s="98">
        <f>669*4</f>
        <v>2676</v>
      </c>
      <c r="H26" s="99"/>
      <c r="I26" s="93"/>
      <c r="J26" s="81"/>
    </row>
    <row r="27" spans="1:11" ht="14.25" x14ac:dyDescent="0.2">
      <c r="A27" s="89" t="s">
        <v>68</v>
      </c>
      <c r="B27" s="90"/>
      <c r="C27" s="90"/>
      <c r="D27" s="90"/>
      <c r="E27" s="90"/>
      <c r="F27" s="90"/>
      <c r="H27" s="100">
        <f>G25-G26</f>
        <v>-1478.9600000000146</v>
      </c>
      <c r="I27" s="93"/>
      <c r="J27" s="57"/>
    </row>
    <row r="28" spans="1:11" ht="15" x14ac:dyDescent="0.25">
      <c r="A28" s="57"/>
      <c r="B28" s="57"/>
      <c r="C28" s="57"/>
      <c r="D28" s="57"/>
      <c r="E28" s="57"/>
      <c r="F28" s="57"/>
      <c r="G28" s="57"/>
      <c r="H28" s="57"/>
      <c r="I28" s="101">
        <f>G23+H27</f>
        <v>54032.770000000201</v>
      </c>
      <c r="J28" s="57"/>
    </row>
    <row r="29" spans="1:11" ht="14.25" x14ac:dyDescent="0.2">
      <c r="A29" s="102" t="s">
        <v>69</v>
      </c>
      <c r="B29" s="57"/>
      <c r="C29" s="57"/>
      <c r="D29" s="57"/>
      <c r="E29" s="57"/>
      <c r="F29" s="57"/>
      <c r="G29" s="57" t="s">
        <v>70</v>
      </c>
      <c r="H29" s="57"/>
      <c r="I29" s="57"/>
      <c r="J29" s="57"/>
    </row>
    <row r="30" spans="1:11" ht="15" x14ac:dyDescent="0.2">
      <c r="A30" s="56"/>
    </row>
  </sheetData>
  <pageMargins left="0.16666666666666666" right="7.2916666666666671E-2" top="0.47916666666666669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план-факт2012</vt:lpstr>
      <vt:lpstr>отчет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2013-12-13T10:26:24Z</cp:lastPrinted>
  <dcterms:created xsi:type="dcterms:W3CDTF">2013-12-13T10:22:58Z</dcterms:created>
  <dcterms:modified xsi:type="dcterms:W3CDTF">2013-12-24T12:10:01Z</dcterms:modified>
</cp:coreProperties>
</file>